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ESL_calc" sheetId="1" r:id="rId1"/>
  </sheets>
  <definedNames>
    <definedName name="BREEDTE">'ESL_calc'!$B$12</definedName>
    <definedName name="CAP">'ESL_calc'!$B$23</definedName>
    <definedName name="C_">'ESL_calc'!$A$28</definedName>
    <definedName name="DIKTE">'ESL_calc'!$B$13</definedName>
    <definedName name="EPSILON0">'ESL_calc'!$B$9</definedName>
    <definedName name="GDRUK">'ESL_calc'!$B$30</definedName>
    <definedName name="KRACHT">'ESL_calc'!$B$29</definedName>
    <definedName name="LADING">'ESL_calc'!$B$28</definedName>
    <definedName name="LENGTE">'ESL_calc'!$B$11</definedName>
    <definedName name="M">'ESL_calc'!$A$13</definedName>
    <definedName name="M2_">'ESL_calc'!$A$22</definedName>
    <definedName name="N">'ESL_calc'!$A$29</definedName>
    <definedName name="NF">'ESL_calc'!$A$23</definedName>
    <definedName name="OPP">'ESL_calc'!$B$22</definedName>
    <definedName name="V">'ESL_calc'!$A$19</definedName>
    <definedName name="VELD">'ESL_calc'!$B$27</definedName>
    <definedName name="VPOL">'ESL_calc'!$B$15</definedName>
    <definedName name="VSIG">'ESL_calc'!$B$19</definedName>
    <definedName name="V_M">'ESL_calc'!$A$27</definedName>
    <definedName name="_">'ESL_calc'!$A$9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<sst xmlns="http://schemas.openxmlformats.org/spreadsheetml/2006/main" count="62" uniqueCount="47">
  <si>
    <t>Calculations for an Electrostatic Loudspeaker</t>
  </si>
  <si>
    <t>You may fill in the values on the bold lines.</t>
  </si>
  <si>
    <t>The non-bold fields are expressions and should not be modified.</t>
  </si>
  <si>
    <t>Reference level @ 0dB</t>
  </si>
  <si>
    <t>N/m2</t>
  </si>
  <si>
    <t>Reference intensity @ 0dB</t>
  </si>
  <si>
    <t>W/m2</t>
  </si>
  <si>
    <t>Epsilon_0</t>
  </si>
  <si>
    <t>F/m</t>
  </si>
  <si>
    <t>Length of membrane</t>
  </si>
  <si>
    <t>m</t>
  </si>
  <si>
    <t>Width of membrane</t>
  </si>
  <si>
    <t>Membrane-Stator distance</t>
  </si>
  <si>
    <t>Number of modules</t>
  </si>
  <si>
    <t xml:space="preserve"> – </t>
  </si>
  <si>
    <t>Polarisation Voltage</t>
  </si>
  <si>
    <t>V</t>
  </si>
  <si>
    <t>Signal voltage (Xformer primary)</t>
  </si>
  <si>
    <t>Step-up ratio (between stators)</t>
  </si>
  <si>
    <t>Parasitic capacitance of trafo</t>
  </si>
  <si>
    <t>pF</t>
  </si>
  <si>
    <t>Cylinder diameter</t>
  </si>
  <si>
    <t>Cylinder height</t>
  </si>
  <si>
    <t xml:space="preserve"> </t>
  </si>
  <si>
    <t>Effective surface of membrane</t>
  </si>
  <si>
    <t>m2</t>
  </si>
  <si>
    <t>Capacity membrane to stators</t>
  </si>
  <si>
    <t>Capacity between stators</t>
  </si>
  <si>
    <t>Capacitance as seen by amplifier</t>
  </si>
  <si>
    <t>uF</t>
  </si>
  <si>
    <t>Signal Voltage between stators</t>
  </si>
  <si>
    <t>Field strength of signal</t>
  </si>
  <si>
    <t>V/m</t>
  </si>
  <si>
    <t>// div by 2 because distance = twice C13</t>
  </si>
  <si>
    <t>Charge on membrane</t>
  </si>
  <si>
    <t>C</t>
  </si>
  <si>
    <t>Force on membrane</t>
  </si>
  <si>
    <t>N</t>
  </si>
  <si>
    <t>Sound pressure (near field)</t>
  </si>
  <si>
    <t>// div by 2 because upper half is muffled</t>
  </si>
  <si>
    <t>dBa</t>
  </si>
  <si>
    <t>Intensity (near field)</t>
  </si>
  <si>
    <t>Total radiated energy</t>
  </si>
  <si>
    <t xml:space="preserve">W </t>
  </si>
  <si>
    <t>Cylinder surface area</t>
  </si>
  <si>
    <t>Intensity @ cylinder diameter</t>
  </si>
  <si>
    <t>Sound pressure @ cylinder diam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</si>
</sst>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"/>
  </numFmts>
  <fonts count="4">
    <font>
      <sz val="10"/>
      <name val="Courier New"/>
      <family val="3"/>
    </font>
    <font>
      <sz val="10"/>
      <name val="Arial"/>
      <family val="0"/>
    </font>
    <font>
      <b/>
      <sz val="12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3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tabSelected="1" workbookViewId="0" topLeftCell="A1">
      <selection activeCell="C36" sqref="C36"/>
    </sheetView>
  </sheetViews>
  <sheetFormatPr defaultColWidth="10.00390625" defaultRowHeight="13.5"/>
  <cols>
    <col min="1" max="1" width="34.875" style="1" customWidth="1"/>
    <col min="2" max="2" width="9.625" style="1" customWidth="1"/>
    <col min="3" max="3" width="11.625" style="1" customWidth="1"/>
    <col min="4" max="16384" width="9.625" style="1" customWidth="1"/>
  </cols>
  <sheetData>
    <row r="1" ht="14.25"/>
    <row r="2" ht="16.5">
      <c r="A2" s="2" t="s">
        <v>0</v>
      </c>
    </row>
    <row r="3" ht="16.5">
      <c r="A3" s="2"/>
    </row>
    <row r="4" ht="12">
      <c r="A4" s="1" t="s">
        <v>1</v>
      </c>
    </row>
    <row r="5" ht="14.25">
      <c r="A5" s="1" t="s">
        <v>2</v>
      </c>
    </row>
    <row r="6" ht="12">
      <c r="C6" s="3"/>
    </row>
    <row r="7" spans="1:3" ht="14.25">
      <c r="A7" s="1" t="s">
        <v>3</v>
      </c>
      <c r="B7" s="1" t="s">
        <v>4</v>
      </c>
      <c r="C7" s="3">
        <v>2E-05</v>
      </c>
    </row>
    <row r="8" spans="1:3" ht="14.25">
      <c r="A8" s="1" t="s">
        <v>5</v>
      </c>
      <c r="B8" s="1" t="s">
        <v>6</v>
      </c>
      <c r="C8" s="3">
        <v>1E-12</v>
      </c>
    </row>
    <row r="9" spans="1:3" ht="14.25">
      <c r="A9" s="1" t="s">
        <v>7</v>
      </c>
      <c r="B9" s="1" t="s">
        <v>8</v>
      </c>
      <c r="C9" s="1">
        <v>8.855E-12</v>
      </c>
    </row>
    <row r="10" ht="14.25"/>
    <row r="11" spans="1:3" ht="14.25">
      <c r="A11" s="4" t="s">
        <v>9</v>
      </c>
      <c r="B11" s="4" t="s">
        <v>10</v>
      </c>
      <c r="C11" s="4">
        <v>0.11900000000000001</v>
      </c>
    </row>
    <row r="12" spans="1:3" ht="14.25">
      <c r="A12" s="4" t="s">
        <v>11</v>
      </c>
      <c r="B12" s="4" t="s">
        <v>10</v>
      </c>
      <c r="C12" s="4">
        <v>0.07200000000000001</v>
      </c>
    </row>
    <row r="13" spans="1:3" ht="14.25">
      <c r="A13" s="4" t="s">
        <v>12</v>
      </c>
      <c r="B13" s="4" t="s">
        <v>10</v>
      </c>
      <c r="C13" s="4">
        <v>0.001</v>
      </c>
    </row>
    <row r="14" spans="1:3" ht="14.25">
      <c r="A14" s="4" t="s">
        <v>13</v>
      </c>
      <c r="B14" s="4" t="s">
        <v>14</v>
      </c>
      <c r="C14" s="4">
        <v>1</v>
      </c>
    </row>
    <row r="15" spans="1:3" ht="14.25">
      <c r="A15" s="4" t="s">
        <v>15</v>
      </c>
      <c r="B15" s="4" t="s">
        <v>16</v>
      </c>
      <c r="C15" s="4">
        <v>5000</v>
      </c>
    </row>
    <row r="16" spans="1:3" ht="14.25">
      <c r="A16" s="4" t="s">
        <v>17</v>
      </c>
      <c r="B16" s="4" t="s">
        <v>16</v>
      </c>
      <c r="C16" s="4">
        <v>2</v>
      </c>
    </row>
    <row r="17" spans="1:3" ht="14.25">
      <c r="A17" s="4" t="s">
        <v>18</v>
      </c>
      <c r="B17" s="4" t="s">
        <v>14</v>
      </c>
      <c r="C17" s="4">
        <v>175</v>
      </c>
    </row>
    <row r="18" spans="1:3" ht="14.25">
      <c r="A18" s="4" t="s">
        <v>19</v>
      </c>
      <c r="B18" s="4" t="s">
        <v>20</v>
      </c>
      <c r="C18" s="4">
        <v>110</v>
      </c>
    </row>
    <row r="19" spans="1:3" ht="14.25">
      <c r="A19" s="4" t="s">
        <v>21</v>
      </c>
      <c r="B19" s="4" t="s">
        <v>10</v>
      </c>
      <c r="C19" s="4">
        <v>1</v>
      </c>
    </row>
    <row r="20" spans="1:3" ht="14.25">
      <c r="A20" s="4" t="s">
        <v>22</v>
      </c>
      <c r="B20" s="4" t="s">
        <v>10</v>
      </c>
      <c r="C20" s="4">
        <v>1</v>
      </c>
    </row>
    <row r="21" ht="14.25">
      <c r="C21" s="1" t="s">
        <v>23</v>
      </c>
    </row>
    <row r="22" spans="1:3" ht="14.25">
      <c r="A22" s="1" t="s">
        <v>24</v>
      </c>
      <c r="B22" s="1" t="s">
        <v>25</v>
      </c>
      <c r="C22" s="1">
        <f>C11*C12*C14</f>
        <v>0.008568000000000001</v>
      </c>
    </row>
    <row r="23" spans="1:3" ht="14.25">
      <c r="A23" s="1" t="s">
        <v>26</v>
      </c>
      <c r="B23" s="1" t="s">
        <v>20</v>
      </c>
      <c r="C23" s="5">
        <f>2*C22/C13*C9*1000000000000</f>
        <v>151.73928</v>
      </c>
    </row>
    <row r="24" spans="1:3" ht="14.25">
      <c r="A24" s="1" t="s">
        <v>27</v>
      </c>
      <c r="B24" s="1" t="s">
        <v>20</v>
      </c>
      <c r="C24" s="5">
        <f>C23/4</f>
        <v>37.93482</v>
      </c>
    </row>
    <row r="25" spans="1:3" ht="14.25">
      <c r="A25" s="1" t="s">
        <v>28</v>
      </c>
      <c r="B25" s="1" t="s">
        <v>29</v>
      </c>
      <c r="C25" s="1">
        <f>(C18+C24)*C17*C17/1000000</f>
        <v>4.5305038625</v>
      </c>
    </row>
    <row r="26" spans="1:3" s="4" customFormat="1" ht="14.25">
      <c r="A26" s="6" t="s">
        <v>30</v>
      </c>
      <c r="B26" s="6" t="s">
        <v>16</v>
      </c>
      <c r="C26" s="6">
        <f>C16*C17</f>
        <v>350</v>
      </c>
    </row>
    <row r="27" spans="1:4" ht="14.25">
      <c r="A27" s="1" t="s">
        <v>31</v>
      </c>
      <c r="B27" s="1" t="s">
        <v>32</v>
      </c>
      <c r="C27" s="1">
        <f>C26/C13/2</f>
        <v>175000</v>
      </c>
      <c r="D27" s="1" t="s">
        <v>33</v>
      </c>
    </row>
    <row r="28" spans="1:3" ht="14.25">
      <c r="A28" s="1" t="s">
        <v>34</v>
      </c>
      <c r="B28" s="1" t="s">
        <v>35</v>
      </c>
      <c r="C28" s="1">
        <f>C15*C23/1000000000000</f>
        <v>7.586964E-07</v>
      </c>
    </row>
    <row r="29" spans="1:3" ht="14.25">
      <c r="A29" s="1" t="s">
        <v>36</v>
      </c>
      <c r="B29" s="1" t="s">
        <v>37</v>
      </c>
      <c r="C29" s="1">
        <f>C28*C27</f>
        <v>0.13277187000000001</v>
      </c>
    </row>
    <row r="30" spans="1:4" ht="14.25">
      <c r="A30" s="1" t="s">
        <v>38</v>
      </c>
      <c r="B30" s="1" t="s">
        <v>4</v>
      </c>
      <c r="C30" s="1">
        <f>C29/C22/2</f>
        <v>7.748125</v>
      </c>
      <c r="D30" s="1" t="s">
        <v>39</v>
      </c>
    </row>
    <row r="31" spans="1:3" ht="14.25">
      <c r="A31" s="1" t="s">
        <v>38</v>
      </c>
      <c r="B31" s="1" t="s">
        <v>40</v>
      </c>
      <c r="C31" s="5">
        <f>20*LOG(C30/C7)</f>
        <v>111.7633324576885</v>
      </c>
    </row>
    <row r="32" spans="1:3" ht="14.25">
      <c r="A32" s="1" t="s">
        <v>41</v>
      </c>
      <c r="B32" s="1" t="s">
        <v>6</v>
      </c>
      <c r="C32" s="3">
        <f>C30*C30/C7/C7*C8</f>
        <v>0.1500836025390625</v>
      </c>
    </row>
    <row r="33" spans="1:3" ht="14.25">
      <c r="A33" s="1" t="s">
        <v>42</v>
      </c>
      <c r="B33" s="1" t="s">
        <v>43</v>
      </c>
      <c r="C33" s="1">
        <f>C32*C22</f>
        <v>0.0012859163065546877</v>
      </c>
    </row>
    <row r="34" spans="1:3" ht="14.25">
      <c r="A34" s="1" t="s">
        <v>44</v>
      </c>
      <c r="B34" s="1" t="s">
        <v>25</v>
      </c>
      <c r="C34" s="1">
        <f>PI()*C19*C20</f>
        <v>3.141592653589793</v>
      </c>
    </row>
    <row r="35" spans="1:3" ht="14.25">
      <c r="A35" s="1" t="s">
        <v>45</v>
      </c>
      <c r="B35" s="1" t="s">
        <v>6</v>
      </c>
      <c r="C35" s="1">
        <f>C33/C34</f>
        <v>0.00040931987318130314</v>
      </c>
    </row>
    <row r="36" spans="1:3" ht="14.25">
      <c r="A36" s="1" t="s">
        <v>46</v>
      </c>
      <c r="B36" s="1" t="s">
        <v>40</v>
      </c>
      <c r="C36" s="1">
        <f>10*LOG(C35/C8)</f>
        <v>86.12062830898516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2004-12-19T14:42:22Z</dcterms:created>
  <dcterms:modified xsi:type="dcterms:W3CDTF">2019-01-04T17:46:41Z</dcterms:modified>
  <cp:category/>
  <cp:version/>
  <cp:contentType/>
  <cp:contentStatus/>
  <cp:revision>6</cp:revision>
</cp:coreProperties>
</file>